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filterPrivacy="1" defaultThemeVersion="124226"/>
  <bookViews>
    <workbookView xWindow="0" yWindow="0" windowWidth="25200" windowHeight="11760"/>
  </bookViews>
  <sheets>
    <sheet name="Projektlizenz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4" i="1"/>
  <c r="D42" i="1" l="1"/>
  <c r="K33" i="1"/>
  <c r="J31" i="1"/>
  <c r="J32" i="1"/>
  <c r="J33" i="1"/>
  <c r="J34" i="1"/>
  <c r="J35" i="1"/>
  <c r="J36" i="1"/>
  <c r="J30" i="1"/>
  <c r="J28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6" i="1"/>
  <c r="J7" i="1"/>
  <c r="J8" i="1"/>
  <c r="J9" i="1"/>
  <c r="J10" i="1"/>
  <c r="J11" i="1"/>
  <c r="J12" i="1"/>
  <c r="J13" i="1"/>
  <c r="J14" i="1"/>
  <c r="J4" i="1"/>
  <c r="L33" i="1" l="1"/>
  <c r="K5" i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K30" i="1"/>
  <c r="L30" i="1" s="1"/>
  <c r="K31" i="1"/>
  <c r="L31" i="1" s="1"/>
  <c r="K32" i="1"/>
  <c r="L32" i="1" s="1"/>
  <c r="K34" i="1"/>
  <c r="L34" i="1" s="1"/>
  <c r="K35" i="1"/>
  <c r="L35" i="1" s="1"/>
  <c r="K36" i="1"/>
  <c r="L36" i="1" s="1"/>
  <c r="K4" i="1"/>
  <c r="L4" i="1" s="1"/>
  <c r="J29" i="1"/>
  <c r="L29" i="1" s="1"/>
  <c r="J5" i="1"/>
  <c r="L5" i="1" l="1"/>
  <c r="L37" i="1" s="1"/>
  <c r="G47" i="1" s="1"/>
  <c r="D51" i="1" l="1"/>
  <c r="D49" i="1"/>
  <c r="D52" i="1"/>
  <c r="D50" i="1"/>
  <c r="D48" i="1"/>
  <c r="D41" i="1"/>
  <c r="D43" i="1" s="1"/>
  <c r="D47" i="1" s="1"/>
  <c r="C52" i="1" l="1"/>
  <c r="C51" i="1"/>
  <c r="C49" i="1"/>
  <c r="C48" i="1"/>
  <c r="C50" i="1"/>
  <c r="F55" i="1"/>
  <c r="F54" i="1"/>
  <c r="F53" i="1"/>
  <c r="F56" i="1"/>
  <c r="E54" i="1" l="1"/>
  <c r="E56" i="1"/>
  <c r="E53" i="1"/>
  <c r="E55" i="1"/>
  <c r="D61" i="1"/>
  <c r="G53" i="1"/>
  <c r="D62" i="1"/>
  <c r="C54" i="1"/>
  <c r="D54" i="1"/>
  <c r="D59" i="1"/>
  <c r="D53" i="1"/>
  <c r="D58" i="1"/>
  <c r="C53" i="1"/>
  <c r="A64" i="1" s="1"/>
  <c r="D60" i="1"/>
  <c r="G61" i="1"/>
  <c r="C56" i="1"/>
  <c r="G55" i="1"/>
  <c r="G59" i="1"/>
  <c r="D56" i="1"/>
  <c r="G58" i="1"/>
  <c r="G54" i="1"/>
  <c r="D55" i="1"/>
  <c r="C55" i="1"/>
  <c r="D63" i="1"/>
  <c r="G63" i="1"/>
  <c r="G60" i="1"/>
  <c r="C57" i="1"/>
  <c r="G56" i="1"/>
  <c r="G62" i="1"/>
  <c r="A66" i="1" l="1"/>
  <c r="A68" i="1"/>
  <c r="A67" i="1"/>
  <c r="A65" i="1"/>
</calcChain>
</file>

<file path=xl/sharedStrings.xml><?xml version="1.0" encoding="utf-8"?>
<sst xmlns="http://schemas.openxmlformats.org/spreadsheetml/2006/main" count="63" uniqueCount="60">
  <si>
    <t>Schaltkreis (eine Taste ein/aus)</t>
  </si>
  <si>
    <t>Komponenten</t>
  </si>
  <si>
    <t>Schaltkreis (zwei Tasten z.B. Zentralschalter)</t>
  </si>
  <si>
    <t>Dimmkreis (ein Schalter und ein Schieberegler 8bit)</t>
  </si>
  <si>
    <t>Dimmkreis (zwei Schalter ein/aus und heller/dunkler)</t>
  </si>
  <si>
    <t>Jalousie (zwei Schalter auf/ab und stopp/Lamelle)</t>
  </si>
  <si>
    <t>Jalousie (zwei Schieberegler 8bit Höhe/Lamelle)</t>
  </si>
  <si>
    <t>IP-Kamera-Anzeige (einfache Anzeige, mit Bewegungserkennung und Video-Aufzeichnung)</t>
  </si>
  <si>
    <t>IP-Kamera-Anzeige (einfache Anzeige, ohne Bewegungserkennung, mit Schnappschuss)</t>
  </si>
  <si>
    <t>IP-Kamera-Anzeige (einfache Anzeige, ohne Bewegungserkennung)</t>
  </si>
  <si>
    <t>Türsprechstelle (SIP mit Audio und Video, Standard-Design)</t>
  </si>
  <si>
    <t>Türsprechstelle (SIP mit Audio und Video, freies Design)</t>
  </si>
  <si>
    <t>Anwensheitssimulation (je Kreis)</t>
  </si>
  <si>
    <t>RGB-Farbleuchte</t>
  </si>
  <si>
    <t>Wetterstation (Wind, Regen, Temp, 3x Sonne)</t>
  </si>
  <si>
    <t>Störmeldung (einfach als blinkendes Symbol)</t>
  </si>
  <si>
    <t>Störmeldung nach DIN19235 (Störmeldemanager)</t>
  </si>
  <si>
    <t>Lichtszene (einfach, mit Listenanzeige/-bedienung, je Kreis)</t>
  </si>
  <si>
    <t>Lichtszene (mit Einzel-Tasten für die Bedienung, je Kreis)</t>
  </si>
  <si>
    <t>Zeitschaltung über Kalender (je Kreis, bis max 20 Kreise)</t>
  </si>
  <si>
    <t>Zeitschaltung über Kalender (je Kreis einzeln)</t>
  </si>
  <si>
    <t>Logikfunktion (Soft-SPS, je Kreis d.h. je Ein-/Ausgang)</t>
  </si>
  <si>
    <t>Verbrauchswertmonitor (Energie-/Verbrauchswerte erfassen, je Messkanal)</t>
  </si>
  <si>
    <t>Spitzenlastmanagement (Maximumüberwachung, je Kanal)</t>
  </si>
  <si>
    <t>BACnet-Anbindung</t>
  </si>
  <si>
    <t xml:space="preserve">Oracle Micros Fidelio Anbindung </t>
  </si>
  <si>
    <t>Revox Voxnet Anbindung</t>
  </si>
  <si>
    <t>Treiberbaustein (je Standardtreiber, Sonder siehe nachfolgend, Datenpunkte unabhängig)</t>
  </si>
  <si>
    <t>Lutron Anbindung</t>
  </si>
  <si>
    <t>Tesla Anbindung</t>
  </si>
  <si>
    <t>DALI Notlichtmanager (Einzelbatterieleuchten, je Leuchte, ohne sperate grafische Anzeige)</t>
  </si>
  <si>
    <t>DALI Notlichtmanager (Einzelbatterieleuchten, je Leuchte, inkl. grafische Anzeige im Grundriss)</t>
  </si>
  <si>
    <t>als Popup (Panel mit sichtbar schalten, 1=ja)</t>
  </si>
  <si>
    <t>Anzahl allgemeine Seiten (Kameras, Türsprechstelle, Verbrauchswertmonitor, Dali, Störmeldung nach DIN)</t>
  </si>
  <si>
    <t>Anzahl Seiten</t>
  </si>
  <si>
    <t>DAS HIER WIRD AUTOMATISCH AUS DEN DATEN OBEN ERRECHNET!</t>
  </si>
  <si>
    <t>GESAMT</t>
  </si>
  <si>
    <t>Anzahl Seiten wegen Komponenten (ca. 100 Komponenten je Seite)</t>
  </si>
  <si>
    <t>Raumtemperatur (Soll/Ist als Text, RTR-Modi-Schalter)</t>
  </si>
  <si>
    <t>Raumtemperatur (Soll als Schieberegler, Ist als Text, RTR-Modi-Schalter)</t>
  </si>
  <si>
    <t>SUMME KOMPONENTEN KANÄLE</t>
  </si>
  <si>
    <t>Summe               Kanäle</t>
  </si>
  <si>
    <t>Summe                  Kompo-nenten</t>
  </si>
  <si>
    <t>Anzahl Seiten gesamt</t>
  </si>
  <si>
    <t>Anzahl Komponenten   Kanäle gesamt</t>
  </si>
  <si>
    <t>Anwendung / Funktion</t>
  </si>
  <si>
    <t>Anwendung / Funktion verwenden (1=ja)</t>
  </si>
  <si>
    <t>Anwendung / Funktion verwenden               (x=ja)</t>
  </si>
  <si>
    <t>Anzahl                 Schaltkreise eintragen</t>
  </si>
  <si>
    <t>als Popup Panel           mit sichtbar schalten                      (x=ja)</t>
  </si>
  <si>
    <t>Kompo-nenten</t>
  </si>
  <si>
    <r>
      <t xml:space="preserve">EisBär SCADA 2 Projektlizenz </t>
    </r>
    <r>
      <rPr>
        <b/>
        <i/>
        <sz val="11"/>
        <color rgb="FF3F3F76"/>
        <rFont val="Calibri"/>
        <family val="2"/>
        <scheme val="minor"/>
      </rPr>
      <t>Pro Domo</t>
    </r>
    <r>
      <rPr>
        <b/>
        <sz val="11"/>
        <color rgb="FF3F3F76"/>
        <rFont val="Calibri"/>
        <family val="2"/>
        <scheme val="minor"/>
      </rPr>
      <t xml:space="preserve"> (5 Seiten / 200 Komponenten/Kanäle), inkl. USB-Lizenz-Dongle</t>
    </r>
  </si>
  <si>
    <t>EisBär SCADA 2 Projektlizenz Starter (10 Seiten / 500 Komponenten/Kanäle), inkl. USB-Lizenz-Dongle</t>
  </si>
  <si>
    <t>EisBär SCADA 2 Projektlizenz Professional (30 Seiten / 3.000 Komponenten/Kanäle), inkl. USB-Lizenz-Dongle</t>
  </si>
  <si>
    <t>EisBär SCADA 2 Projektlizenz Architekt (100 Seiten / 10.000 Komponenten/Kanäle), inkl. USB-Lizenz-Dongle</t>
  </si>
  <si>
    <t>EisBär SCADA 2 Projektlizenz Enterprise (unbegr. Seiten / 100.000 Komponenten/Kanäle), inkl. USB-Lizenz-Dongle</t>
  </si>
  <si>
    <t>Kanäle</t>
  </si>
  <si>
    <t>Version 1.1</t>
  </si>
  <si>
    <t>Tabelle zur Ermittlung der richtigen Projektlizenz</t>
  </si>
  <si>
    <t xml:space="preserve">Arbeitsanleitung:                                                                                                                                                                                                                                                                                                                                                                  Erste blaue Spalte: Nur x setzen, wenn diese Anwendung / Funktion gewählt werden soll.                                                                                                                                                                                              Zweite blaue Spalte: Numerische Zahl (z.B. 18) eintragen, wie oft die Anwendung / Funktion benötigt wird.                                                                                                                                                                                         Dritte blaue Spalte: Nur x setzen, wenn die Funktion beim Überfahren mit dem Mauszeiger eingeblendet werden soll.                                                                                                                                            Erste grüne Spalte: Anzahl Komponenten je Anwendung / Funktion (nur zur Information - wird automatisch übernommen).                                                                                                                                                                             Zweite grüne Spalte: Anzahl Kanäle je Anwendung / Funktion (nur zur Information - wird automatisch übernommen).                                                                                                                                                                                              Für je 100 Komponenten / Kanäle wird automatisch 1 Seite hochgezählt.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</si>
</sst>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i/>
      <sz val="11"/>
      <color rgb="FF3F3F76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2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10" borderId="5" applyNumberFormat="0" applyFont="0" applyAlignment="0" applyProtection="0"/>
    <xf numFmtId="0" fontId="14" fillId="15" borderId="25" applyNumberFormat="0" applyAlignment="0" applyProtection="0"/>
  </cellStyleXfs>
  <cellXfs count="87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7" borderId="4" xfId="1" quotePrefix="1" applyFill="1" applyBorder="1" applyProtection="1">
      <protection hidden="1"/>
    </xf>
    <xf numFmtId="0" fontId="1" fillId="9" borderId="3" xfId="1" applyFill="1" applyBorder="1" applyAlignment="1" applyProtection="1">
      <alignment horizontal="center"/>
      <protection locked="0" hidden="1"/>
    </xf>
    <xf numFmtId="0" fontId="0" fillId="7" borderId="0" xfId="0" applyFill="1" applyBorder="1" applyProtection="1">
      <protection hidden="1"/>
    </xf>
    <xf numFmtId="0" fontId="0" fillId="7" borderId="3" xfId="0" applyFill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5" fillId="7" borderId="11" xfId="0" applyFont="1" applyFill="1" applyBorder="1" applyAlignment="1" applyProtection="1">
      <alignment horizontal="center" wrapText="1"/>
      <protection hidden="1"/>
    </xf>
    <xf numFmtId="0" fontId="5" fillId="9" borderId="11" xfId="0" applyFont="1" applyFill="1" applyBorder="1" applyAlignment="1" applyProtection="1">
      <alignment horizontal="center" vertical="center" wrapText="1"/>
      <protection hidden="1"/>
    </xf>
    <xf numFmtId="0" fontId="5" fillId="8" borderId="11" xfId="0" applyFont="1" applyFill="1" applyBorder="1" applyAlignment="1" applyProtection="1">
      <alignment horizontal="center" vertical="center" wrapText="1"/>
      <protection hidden="1"/>
    </xf>
    <xf numFmtId="0" fontId="5" fillId="7" borderId="11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Protection="1">
      <protection hidden="1"/>
    </xf>
    <xf numFmtId="0" fontId="0" fillId="7" borderId="8" xfId="0" applyFill="1" applyBorder="1" applyProtection="1"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0" fillId="7" borderId="9" xfId="0" applyFill="1" applyBorder="1" applyAlignment="1" applyProtection="1">
      <alignment horizontal="center"/>
      <protection hidden="1"/>
    </xf>
    <xf numFmtId="0" fontId="0" fillId="7" borderId="13" xfId="0" applyFill="1" applyBorder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8" fillId="7" borderId="8" xfId="5" applyFont="1" applyFill="1" applyBorder="1" applyProtection="1">
      <protection hidden="1"/>
    </xf>
    <xf numFmtId="0" fontId="8" fillId="7" borderId="9" xfId="5" applyFont="1" applyFill="1" applyBorder="1" applyAlignment="1" applyProtection="1">
      <alignment horizontal="center"/>
      <protection hidden="1"/>
    </xf>
    <xf numFmtId="0" fontId="8" fillId="7" borderId="0" xfId="5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4" fontId="12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10" fillId="4" borderId="15" xfId="3" applyFont="1" applyBorder="1" applyAlignment="1" applyProtection="1">
      <alignment horizontal="center" vertical="center" wrapText="1"/>
      <protection hidden="1"/>
    </xf>
    <xf numFmtId="4" fontId="10" fillId="4" borderId="16" xfId="3" applyNumberFormat="1" applyFont="1" applyBorder="1" applyAlignment="1" applyProtection="1">
      <alignment horizontal="center"/>
      <protection hidden="1"/>
    </xf>
    <xf numFmtId="0" fontId="11" fillId="5" borderId="15" xfId="4" applyFont="1" applyBorder="1" applyAlignment="1" applyProtection="1">
      <alignment horizontal="center" vertical="center" wrapText="1"/>
      <protection hidden="1"/>
    </xf>
    <xf numFmtId="3" fontId="11" fillId="5" borderId="16" xfId="4" applyNumberFormat="1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5" fillId="7" borderId="11" xfId="0" applyFont="1" applyFill="1" applyBorder="1" applyAlignment="1" applyProtection="1">
      <alignment horizontal="center" vertical="center" wrapText="1"/>
      <protection hidden="1"/>
    </xf>
    <xf numFmtId="0" fontId="1" fillId="8" borderId="3" xfId="1" applyFill="1" applyBorder="1" applyAlignment="1" applyProtection="1">
      <alignment horizontal="center"/>
      <protection locked="0" hidden="1"/>
    </xf>
    <xf numFmtId="2" fontId="0" fillId="7" borderId="3" xfId="0" applyNumberFormat="1" applyFill="1" applyBorder="1" applyAlignment="1" applyProtection="1">
      <alignment horizontal="center"/>
      <protection hidden="1"/>
    </xf>
    <xf numFmtId="0" fontId="2" fillId="7" borderId="6" xfId="2" applyFill="1" applyBorder="1" applyAlignment="1" applyProtection="1">
      <alignment horizontal="center"/>
      <protection hidden="1"/>
    </xf>
    <xf numFmtId="2" fontId="2" fillId="7" borderId="7" xfId="2" applyNumberFormat="1" applyFill="1" applyBorder="1" applyAlignment="1" applyProtection="1">
      <alignment horizontal="center"/>
      <protection hidden="1"/>
    </xf>
    <xf numFmtId="0" fontId="8" fillId="13" borderId="0" xfId="5" quotePrefix="1" applyFont="1" applyFill="1" applyBorder="1" applyAlignment="1" applyProtection="1">
      <alignment horizontal="center"/>
      <protection hidden="1"/>
    </xf>
    <xf numFmtId="0" fontId="8" fillId="12" borderId="0" xfId="5" quotePrefix="1" applyFont="1" applyFill="1" applyBorder="1" applyAlignment="1" applyProtection="1">
      <alignment horizontal="center"/>
      <protection hidden="1"/>
    </xf>
    <xf numFmtId="0" fontId="8" fillId="7" borderId="0" xfId="5" quotePrefix="1" applyFont="1" applyFill="1" applyBorder="1" applyAlignment="1" applyProtection="1">
      <alignment horizontal="center"/>
      <protection hidden="1"/>
    </xf>
    <xf numFmtId="0" fontId="8" fillId="7" borderId="9" xfId="5" quotePrefix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7" borderId="3" xfId="1" quotePrefix="1" applyFill="1" applyBorder="1" applyAlignment="1" applyProtection="1">
      <alignment horizontal="center"/>
      <protection hidden="1"/>
    </xf>
    <xf numFmtId="0" fontId="8" fillId="14" borderId="0" xfId="5" applyFont="1" applyFill="1" applyBorder="1" applyAlignment="1" applyProtection="1">
      <alignment horizontal="center"/>
      <protection hidden="1"/>
    </xf>
    <xf numFmtId="0" fontId="1" fillId="6" borderId="3" xfId="1" applyFill="1" applyBorder="1" applyAlignment="1" applyProtection="1">
      <alignment horizontal="center"/>
      <protection locked="0" hidden="1"/>
    </xf>
    <xf numFmtId="0" fontId="5" fillId="6" borderId="11" xfId="0" applyFont="1" applyFill="1" applyBorder="1" applyAlignment="1" applyProtection="1">
      <alignment horizontal="center" vertical="center" wrapText="1"/>
      <protection hidden="1"/>
    </xf>
    <xf numFmtId="0" fontId="0" fillId="7" borderId="29" xfId="0" applyFill="1" applyBorder="1" applyAlignment="1" applyProtection="1">
      <alignment horizontal="center"/>
      <protection hidden="1"/>
    </xf>
    <xf numFmtId="0" fontId="0" fillId="7" borderId="29" xfId="0" applyFill="1" applyBorder="1" applyAlignment="1" applyProtection="1">
      <alignment horizontal="center" wrapText="1"/>
      <protection hidden="1"/>
    </xf>
    <xf numFmtId="0" fontId="2" fillId="7" borderId="2" xfId="2" applyFill="1" applyBorder="1" applyAlignment="1" applyProtection="1">
      <alignment horizontal="right"/>
      <protection hidden="1"/>
    </xf>
    <xf numFmtId="1" fontId="2" fillId="7" borderId="2" xfId="2" applyNumberFormat="1" applyFill="1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3" fontId="0" fillId="7" borderId="0" xfId="0" applyNumberFormat="1" applyFill="1" applyBorder="1" applyProtection="1">
      <protection hidden="1"/>
    </xf>
    <xf numFmtId="0" fontId="12" fillId="11" borderId="8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11" borderId="9" xfId="0" applyFont="1" applyFill="1" applyBorder="1" applyAlignment="1" applyProtection="1">
      <alignment horizontal="center"/>
      <protection hidden="1"/>
    </xf>
    <xf numFmtId="0" fontId="0" fillId="11" borderId="9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11" borderId="9" xfId="0" applyFill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left" vertical="center"/>
      <protection hidden="1"/>
    </xf>
    <xf numFmtId="0" fontId="0" fillId="11" borderId="31" xfId="0" applyFill="1" applyBorder="1" applyAlignment="1" applyProtection="1">
      <alignment horizontal="center" vertical="center"/>
      <protection hidden="1"/>
    </xf>
    <xf numFmtId="0" fontId="12" fillId="11" borderId="32" xfId="0" applyFont="1" applyFill="1" applyBorder="1" applyAlignment="1" applyProtection="1">
      <alignment horizontal="center" vertical="center"/>
      <protection hidden="1"/>
    </xf>
    <xf numFmtId="0" fontId="12" fillId="11" borderId="33" xfId="0" applyFont="1" applyFill="1" applyBorder="1" applyAlignment="1" applyProtection="1">
      <alignment horizontal="center" vertical="center"/>
      <protection hidden="1"/>
    </xf>
    <xf numFmtId="0" fontId="0" fillId="11" borderId="8" xfId="0" applyFill="1" applyBorder="1" applyAlignment="1" applyProtection="1">
      <alignment horizontal="center"/>
      <protection hidden="1"/>
    </xf>
    <xf numFmtId="0" fontId="0" fillId="11" borderId="8" xfId="0" applyFill="1" applyBorder="1" applyAlignment="1" applyProtection="1">
      <alignment horizontal="center" vertical="center"/>
      <protection hidden="1"/>
    </xf>
    <xf numFmtId="0" fontId="0" fillId="11" borderId="34" xfId="0" applyFill="1" applyBorder="1" applyAlignment="1" applyProtection="1">
      <alignment horizontal="center" vertical="center"/>
      <protection hidden="1"/>
    </xf>
    <xf numFmtId="0" fontId="3" fillId="4" borderId="11" xfId="3" applyBorder="1" applyAlignment="1" applyProtection="1">
      <alignment horizontal="center" vertical="center" wrapText="1"/>
      <protection hidden="1"/>
    </xf>
    <xf numFmtId="0" fontId="3" fillId="4" borderId="12" xfId="3" applyBorder="1" applyAlignment="1" applyProtection="1">
      <alignment horizontal="center" vertical="center"/>
      <protection hidden="1"/>
    </xf>
    <xf numFmtId="0" fontId="3" fillId="4" borderId="3" xfId="3" applyBorder="1" applyAlignment="1" applyProtection="1">
      <alignment horizontal="center"/>
      <protection hidden="1"/>
    </xf>
    <xf numFmtId="0" fontId="3" fillId="4" borderId="14" xfId="3" applyBorder="1" applyAlignment="1" applyProtection="1">
      <alignment horizontal="center"/>
      <protection hidden="1"/>
    </xf>
    <xf numFmtId="0" fontId="13" fillId="10" borderId="20" xfId="5" applyFont="1" applyBorder="1" applyAlignment="1" applyProtection="1">
      <alignment horizontal="left" vertical="center" wrapText="1"/>
      <protection hidden="1"/>
    </xf>
    <xf numFmtId="0" fontId="13" fillId="10" borderId="5" xfId="5" applyFont="1" applyBorder="1" applyAlignment="1" applyProtection="1">
      <alignment horizontal="left" vertical="center" wrapText="1"/>
      <protection hidden="1"/>
    </xf>
    <xf numFmtId="0" fontId="13" fillId="10" borderId="21" xfId="5" applyFont="1" applyBorder="1" applyAlignment="1" applyProtection="1">
      <alignment horizontal="left" vertical="center" wrapText="1"/>
      <protection hidden="1"/>
    </xf>
    <xf numFmtId="0" fontId="13" fillId="10" borderId="22" xfId="5" applyFont="1" applyBorder="1" applyAlignment="1" applyProtection="1">
      <alignment horizontal="left" vertical="center" wrapText="1"/>
      <protection hidden="1"/>
    </xf>
    <xf numFmtId="0" fontId="13" fillId="10" borderId="23" xfId="5" applyFont="1" applyBorder="1" applyAlignment="1" applyProtection="1">
      <alignment horizontal="left" vertical="center" wrapText="1"/>
      <protection hidden="1"/>
    </xf>
    <xf numFmtId="0" fontId="13" fillId="10" borderId="24" xfId="5" applyFont="1" applyBorder="1" applyAlignment="1" applyProtection="1">
      <alignment horizontal="left" vertical="center" wrapText="1"/>
      <protection hidden="1"/>
    </xf>
    <xf numFmtId="0" fontId="13" fillId="10" borderId="17" xfId="5" applyFont="1" applyBorder="1" applyAlignment="1" applyProtection="1">
      <alignment horizontal="left" vertical="center" wrapText="1"/>
      <protection hidden="1"/>
    </xf>
    <xf numFmtId="0" fontId="13" fillId="10" borderId="18" xfId="5" applyFont="1" applyBorder="1" applyAlignment="1" applyProtection="1">
      <alignment horizontal="left" vertical="center" wrapText="1"/>
      <protection hidden="1"/>
    </xf>
    <xf numFmtId="0" fontId="13" fillId="10" borderId="19" xfId="5" applyFont="1" applyBorder="1" applyAlignment="1" applyProtection="1">
      <alignment horizontal="left" vertical="center" wrapText="1"/>
      <protection hidden="1"/>
    </xf>
    <xf numFmtId="0" fontId="6" fillId="10" borderId="26" xfId="5" applyFont="1" applyBorder="1" applyAlignment="1" applyProtection="1">
      <alignment horizontal="center"/>
      <protection hidden="1"/>
    </xf>
    <xf numFmtId="0" fontId="6" fillId="10" borderId="27" xfId="5" applyFont="1" applyBorder="1" applyAlignment="1" applyProtection="1">
      <protection hidden="1"/>
    </xf>
    <xf numFmtId="0" fontId="0" fillId="0" borderId="27" xfId="0" applyBorder="1" applyAlignment="1"/>
    <xf numFmtId="0" fontId="0" fillId="0" borderId="28" xfId="0" applyBorder="1" applyAlignment="1"/>
    <xf numFmtId="0" fontId="14" fillId="15" borderId="26" xfId="6" applyBorder="1" applyAlignment="1" applyProtection="1">
      <alignment horizontal="left" vertical="center" wrapText="1"/>
      <protection hidden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5" fillId="15" borderId="25" xfId="6" applyFont="1" applyAlignment="1" applyProtection="1">
      <alignment horizontal="center" vertical="center" wrapText="1"/>
      <protection hidden="1"/>
    </xf>
    <xf numFmtId="0" fontId="15" fillId="15" borderId="25" xfId="6" applyFont="1" applyAlignment="1">
      <alignment horizontal="center" wrapText="1"/>
    </xf>
  </cellXfs>
  <cellStyles count="7">
    <cellStyle name="Ausgabe" xfId="2" builtinId="21"/>
    <cellStyle name="Eingabe" xfId="1" builtinId="20"/>
    <cellStyle name="Gut" xfId="3" builtinId="26"/>
    <cellStyle name="Neutral" xfId="4" builtinId="28"/>
    <cellStyle name="Notiz" xfId="5" builtinId="10"/>
    <cellStyle name="Standard" xfId="0" builtinId="0"/>
    <cellStyle name="Zelle überprüfen" xfId="6" builtinId="23"/>
  </cellStyles>
  <dxfs count="0"/>
  <tableStyles count="0" defaultTableStyle="TableStyleMedium2" defaultPivotStyle="PivotStyleMedium9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>
      <selection activeCell="R36" sqref="R36"/>
    </sheetView>
  </sheetViews>
  <sheetFormatPr baseColWidth="10" defaultColWidth="9.140625" defaultRowHeight="15" x14ac:dyDescent="0.25"/>
  <cols>
    <col min="1" max="1" width="85.28515625" style="1" customWidth="1"/>
    <col min="2" max="2" width="17.5703125" style="2" hidden="1" customWidth="1"/>
    <col min="3" max="4" width="19.28515625" style="2" customWidth="1"/>
    <col min="5" max="5" width="8" style="2" hidden="1" customWidth="1"/>
    <col min="6" max="6" width="7" style="2" hidden="1" customWidth="1"/>
    <col min="7" max="7" width="19.28515625" style="2" customWidth="1"/>
    <col min="8" max="8" width="40.42578125" style="1" hidden="1" customWidth="1"/>
    <col min="9" max="9" width="13.7109375" style="1" hidden="1" customWidth="1"/>
    <col min="10" max="10" width="8" style="1" hidden="1" customWidth="1"/>
    <col min="11" max="11" width="8.5703125" style="1" hidden="1" customWidth="1"/>
    <col min="12" max="12" width="15.140625" style="1" hidden="1" customWidth="1"/>
    <col min="13" max="13" width="8" style="2" bestFit="1" customWidth="1"/>
    <col min="14" max="14" width="7" style="2" bestFit="1" customWidth="1"/>
    <col min="15" max="16384" width="9.140625" style="1"/>
  </cols>
  <sheetData>
    <row r="1" spans="1:14" s="25" customFormat="1" ht="27" thickBot="1" x14ac:dyDescent="0.45">
      <c r="A1" s="77" t="s">
        <v>58</v>
      </c>
      <c r="B1" s="78"/>
      <c r="C1" s="78"/>
      <c r="D1" s="78"/>
      <c r="E1" s="78"/>
      <c r="F1" s="78"/>
      <c r="G1" s="78"/>
      <c r="H1" s="79"/>
      <c r="I1" s="79"/>
      <c r="J1" s="79"/>
      <c r="K1" s="79"/>
      <c r="L1" s="79"/>
      <c r="M1" s="79"/>
      <c r="N1" s="80"/>
    </row>
    <row r="2" spans="1:14" s="30" customFormat="1" ht="110.25" customHeight="1" thickBot="1" x14ac:dyDescent="0.3">
      <c r="A2" s="81" t="s">
        <v>59</v>
      </c>
      <c r="B2" s="82"/>
      <c r="C2" s="82"/>
      <c r="D2" s="82"/>
      <c r="E2" s="82"/>
      <c r="F2" s="82"/>
      <c r="G2" s="82"/>
      <c r="H2" s="83"/>
      <c r="I2" s="83"/>
      <c r="J2" s="83"/>
      <c r="K2" s="83"/>
      <c r="L2" s="83"/>
      <c r="M2" s="83"/>
      <c r="N2" s="84"/>
    </row>
    <row r="3" spans="1:14" s="2" customFormat="1" ht="60" x14ac:dyDescent="0.25">
      <c r="A3" s="7" t="s">
        <v>45</v>
      </c>
      <c r="B3" s="8" t="s">
        <v>46</v>
      </c>
      <c r="C3" s="9" t="s">
        <v>47</v>
      </c>
      <c r="D3" s="10" t="s">
        <v>48</v>
      </c>
      <c r="E3" s="31" t="s">
        <v>50</v>
      </c>
      <c r="F3" s="11" t="s">
        <v>56</v>
      </c>
      <c r="G3" s="44" t="s">
        <v>49</v>
      </c>
      <c r="H3" s="45" t="s">
        <v>32</v>
      </c>
      <c r="I3" s="45" t="s">
        <v>1</v>
      </c>
      <c r="J3" s="46" t="s">
        <v>42</v>
      </c>
      <c r="K3" s="46" t="s">
        <v>41</v>
      </c>
      <c r="L3" s="46" t="s">
        <v>40</v>
      </c>
      <c r="M3" s="64" t="s">
        <v>50</v>
      </c>
      <c r="N3" s="65" t="s">
        <v>56</v>
      </c>
    </row>
    <row r="4" spans="1:14" x14ac:dyDescent="0.25">
      <c r="A4" s="12" t="s">
        <v>0</v>
      </c>
      <c r="B4" s="41">
        <f>IF(C4&lt;&gt;0,1,0)</f>
        <v>0</v>
      </c>
      <c r="C4" s="4"/>
      <c r="D4" s="32"/>
      <c r="E4" s="6">
        <v>1</v>
      </c>
      <c r="F4" s="6">
        <v>0</v>
      </c>
      <c r="G4" s="43"/>
      <c r="H4" s="3">
        <f>IF(G4&lt;&gt;0,1,0)</f>
        <v>0</v>
      </c>
      <c r="I4" s="5">
        <v>3</v>
      </c>
      <c r="J4" s="5">
        <f t="shared" ref="J4:J25" si="0">SUM((H4*I4)+(B4*D4*E4))</f>
        <v>0</v>
      </c>
      <c r="K4" s="5">
        <f t="shared" ref="K4:K25" si="1">SUM(D4*F4)</f>
        <v>0</v>
      </c>
      <c r="L4" s="5">
        <f>SUM(J4,K4)</f>
        <v>0</v>
      </c>
      <c r="M4" s="66">
        <v>1</v>
      </c>
      <c r="N4" s="67">
        <v>0</v>
      </c>
    </row>
    <row r="5" spans="1:14" x14ac:dyDescent="0.25">
      <c r="A5" s="12" t="s">
        <v>2</v>
      </c>
      <c r="B5" s="41">
        <f t="shared" ref="B5:B36" si="2">IF(C5&lt;&gt;0,1,0)</f>
        <v>0</v>
      </c>
      <c r="C5" s="4"/>
      <c r="D5" s="32"/>
      <c r="E5" s="6">
        <v>2</v>
      </c>
      <c r="F5" s="6">
        <v>0</v>
      </c>
      <c r="G5" s="43"/>
      <c r="H5" s="3">
        <f t="shared" ref="H5:H36" si="3">IF(G5&lt;&gt;0,1,0)</f>
        <v>0</v>
      </c>
      <c r="I5" s="5">
        <v>3</v>
      </c>
      <c r="J5" s="5">
        <f t="shared" si="0"/>
        <v>0</v>
      </c>
      <c r="K5" s="5">
        <f t="shared" si="1"/>
        <v>0</v>
      </c>
      <c r="L5" s="5">
        <f t="shared" ref="L5:L36" si="4">SUM(J5,K5)</f>
        <v>0</v>
      </c>
      <c r="M5" s="66">
        <v>2</v>
      </c>
      <c r="N5" s="67">
        <v>0</v>
      </c>
    </row>
    <row r="6" spans="1:14" x14ac:dyDescent="0.25">
      <c r="A6" s="12" t="s">
        <v>3</v>
      </c>
      <c r="B6" s="41">
        <f t="shared" si="2"/>
        <v>0</v>
      </c>
      <c r="C6" s="4"/>
      <c r="D6" s="32"/>
      <c r="E6" s="6">
        <v>2</v>
      </c>
      <c r="F6" s="6">
        <v>0</v>
      </c>
      <c r="G6" s="43"/>
      <c r="H6" s="3">
        <f t="shared" si="3"/>
        <v>0</v>
      </c>
      <c r="I6" s="5">
        <v>3</v>
      </c>
      <c r="J6" s="5">
        <f t="shared" si="0"/>
        <v>0</v>
      </c>
      <c r="K6" s="5">
        <f t="shared" si="1"/>
        <v>0</v>
      </c>
      <c r="L6" s="5">
        <f t="shared" si="4"/>
        <v>0</v>
      </c>
      <c r="M6" s="66">
        <v>2</v>
      </c>
      <c r="N6" s="67">
        <v>0</v>
      </c>
    </row>
    <row r="7" spans="1:14" x14ac:dyDescent="0.25">
      <c r="A7" s="12" t="s">
        <v>4</v>
      </c>
      <c r="B7" s="41">
        <f t="shared" si="2"/>
        <v>0</v>
      </c>
      <c r="C7" s="4"/>
      <c r="D7" s="32"/>
      <c r="E7" s="6">
        <v>2</v>
      </c>
      <c r="F7" s="6">
        <v>0</v>
      </c>
      <c r="G7" s="43"/>
      <c r="H7" s="3">
        <f t="shared" si="3"/>
        <v>0</v>
      </c>
      <c r="I7" s="5">
        <v>3</v>
      </c>
      <c r="J7" s="5">
        <f t="shared" si="0"/>
        <v>0</v>
      </c>
      <c r="K7" s="5">
        <f t="shared" si="1"/>
        <v>0</v>
      </c>
      <c r="L7" s="5">
        <f t="shared" si="4"/>
        <v>0</v>
      </c>
      <c r="M7" s="66">
        <v>2</v>
      </c>
      <c r="N7" s="67">
        <v>0</v>
      </c>
    </row>
    <row r="8" spans="1:14" x14ac:dyDescent="0.25">
      <c r="A8" s="12" t="s">
        <v>13</v>
      </c>
      <c r="B8" s="41">
        <f t="shared" si="2"/>
        <v>0</v>
      </c>
      <c r="C8" s="4"/>
      <c r="D8" s="32"/>
      <c r="E8" s="6">
        <v>2</v>
      </c>
      <c r="F8" s="6">
        <v>0</v>
      </c>
      <c r="G8" s="43"/>
      <c r="H8" s="3">
        <f t="shared" si="3"/>
        <v>0</v>
      </c>
      <c r="I8" s="5">
        <v>3</v>
      </c>
      <c r="J8" s="5">
        <f t="shared" si="0"/>
        <v>0</v>
      </c>
      <c r="K8" s="5">
        <f t="shared" si="1"/>
        <v>0</v>
      </c>
      <c r="L8" s="5">
        <f t="shared" si="4"/>
        <v>0</v>
      </c>
      <c r="M8" s="66">
        <v>2</v>
      </c>
      <c r="N8" s="67">
        <v>0</v>
      </c>
    </row>
    <row r="9" spans="1:14" x14ac:dyDescent="0.25">
      <c r="A9" s="12" t="s">
        <v>5</v>
      </c>
      <c r="B9" s="41">
        <f>IF(C9&lt;&gt;0,1,0)</f>
        <v>0</v>
      </c>
      <c r="C9" s="4"/>
      <c r="D9" s="32"/>
      <c r="E9" s="6">
        <v>2</v>
      </c>
      <c r="F9" s="6">
        <v>0</v>
      </c>
      <c r="G9" s="43"/>
      <c r="H9" s="3">
        <f t="shared" si="3"/>
        <v>0</v>
      </c>
      <c r="I9" s="5">
        <v>3</v>
      </c>
      <c r="J9" s="5">
        <f>SUM((H9*I9)+(B9*D9*E9))</f>
        <v>0</v>
      </c>
      <c r="K9" s="5">
        <f>SUM(D9*F9)</f>
        <v>0</v>
      </c>
      <c r="L9" s="5">
        <f t="shared" si="4"/>
        <v>0</v>
      </c>
      <c r="M9" s="66">
        <v>2</v>
      </c>
      <c r="N9" s="67">
        <v>0</v>
      </c>
    </row>
    <row r="10" spans="1:14" x14ac:dyDescent="0.25">
      <c r="A10" s="12" t="s">
        <v>6</v>
      </c>
      <c r="B10" s="41">
        <f t="shared" si="2"/>
        <v>0</v>
      </c>
      <c r="C10" s="4"/>
      <c r="D10" s="32"/>
      <c r="E10" s="6">
        <v>2</v>
      </c>
      <c r="F10" s="6">
        <v>0</v>
      </c>
      <c r="G10" s="43"/>
      <c r="H10" s="3">
        <f t="shared" si="3"/>
        <v>0</v>
      </c>
      <c r="I10" s="5">
        <v>3</v>
      </c>
      <c r="J10" s="5">
        <f t="shared" si="0"/>
        <v>0</v>
      </c>
      <c r="K10" s="5">
        <f t="shared" si="1"/>
        <v>0</v>
      </c>
      <c r="L10" s="5">
        <f t="shared" si="4"/>
        <v>0</v>
      </c>
      <c r="M10" s="66">
        <v>2</v>
      </c>
      <c r="N10" s="67">
        <v>0</v>
      </c>
    </row>
    <row r="11" spans="1:14" x14ac:dyDescent="0.25">
      <c r="A11" s="12" t="s">
        <v>38</v>
      </c>
      <c r="B11" s="41">
        <f t="shared" si="2"/>
        <v>0</v>
      </c>
      <c r="C11" s="4"/>
      <c r="D11" s="32"/>
      <c r="E11" s="6">
        <v>5</v>
      </c>
      <c r="F11" s="6">
        <v>0</v>
      </c>
      <c r="G11" s="43"/>
      <c r="H11" s="3">
        <f t="shared" si="3"/>
        <v>0</v>
      </c>
      <c r="I11" s="5">
        <v>3</v>
      </c>
      <c r="J11" s="5">
        <f t="shared" si="0"/>
        <v>0</v>
      </c>
      <c r="K11" s="5">
        <f t="shared" si="1"/>
        <v>0</v>
      </c>
      <c r="L11" s="5">
        <f t="shared" si="4"/>
        <v>0</v>
      </c>
      <c r="M11" s="66">
        <v>5</v>
      </c>
      <c r="N11" s="67">
        <v>0</v>
      </c>
    </row>
    <row r="12" spans="1:14" x14ac:dyDescent="0.25">
      <c r="A12" s="12" t="s">
        <v>39</v>
      </c>
      <c r="B12" s="41">
        <f t="shared" si="2"/>
        <v>0</v>
      </c>
      <c r="C12" s="4"/>
      <c r="D12" s="32"/>
      <c r="E12" s="6">
        <v>5</v>
      </c>
      <c r="F12" s="6">
        <v>0</v>
      </c>
      <c r="G12" s="43"/>
      <c r="H12" s="3">
        <f t="shared" si="3"/>
        <v>0</v>
      </c>
      <c r="I12" s="5">
        <v>3</v>
      </c>
      <c r="J12" s="5">
        <f t="shared" si="0"/>
        <v>0</v>
      </c>
      <c r="K12" s="5">
        <f t="shared" si="1"/>
        <v>0</v>
      </c>
      <c r="L12" s="5">
        <f t="shared" si="4"/>
        <v>0</v>
      </c>
      <c r="M12" s="66">
        <v>5</v>
      </c>
      <c r="N12" s="67">
        <v>0</v>
      </c>
    </row>
    <row r="13" spans="1:14" x14ac:dyDescent="0.25">
      <c r="A13" s="12" t="s">
        <v>9</v>
      </c>
      <c r="B13" s="41">
        <f t="shared" si="2"/>
        <v>0</v>
      </c>
      <c r="C13" s="4"/>
      <c r="D13" s="32"/>
      <c r="E13" s="6">
        <v>1</v>
      </c>
      <c r="F13" s="6">
        <v>0</v>
      </c>
      <c r="G13" s="43"/>
      <c r="H13" s="3">
        <f t="shared" si="3"/>
        <v>0</v>
      </c>
      <c r="I13" s="5">
        <v>3</v>
      </c>
      <c r="J13" s="5">
        <f t="shared" si="0"/>
        <v>0</v>
      </c>
      <c r="K13" s="5">
        <f t="shared" si="1"/>
        <v>0</v>
      </c>
      <c r="L13" s="5">
        <f t="shared" si="4"/>
        <v>0</v>
      </c>
      <c r="M13" s="66">
        <v>1</v>
      </c>
      <c r="N13" s="67">
        <v>0</v>
      </c>
    </row>
    <row r="14" spans="1:14" x14ac:dyDescent="0.25">
      <c r="A14" s="12" t="s">
        <v>8</v>
      </c>
      <c r="B14" s="41">
        <f t="shared" si="2"/>
        <v>0</v>
      </c>
      <c r="C14" s="4"/>
      <c r="D14" s="32"/>
      <c r="E14" s="6">
        <v>2</v>
      </c>
      <c r="F14" s="6">
        <v>0</v>
      </c>
      <c r="G14" s="43"/>
      <c r="H14" s="3">
        <f t="shared" si="3"/>
        <v>0</v>
      </c>
      <c r="I14" s="5">
        <v>3</v>
      </c>
      <c r="J14" s="5">
        <f t="shared" si="0"/>
        <v>0</v>
      </c>
      <c r="K14" s="5">
        <f t="shared" si="1"/>
        <v>0</v>
      </c>
      <c r="L14" s="5">
        <f t="shared" si="4"/>
        <v>0</v>
      </c>
      <c r="M14" s="66">
        <v>2</v>
      </c>
      <c r="N14" s="67">
        <v>0</v>
      </c>
    </row>
    <row r="15" spans="1:14" x14ac:dyDescent="0.25">
      <c r="A15" s="12" t="s">
        <v>7</v>
      </c>
      <c r="B15" s="41">
        <f t="shared" si="2"/>
        <v>0</v>
      </c>
      <c r="C15" s="4"/>
      <c r="D15" s="32"/>
      <c r="E15" s="6">
        <v>200</v>
      </c>
      <c r="F15" s="6">
        <v>0</v>
      </c>
      <c r="G15" s="43"/>
      <c r="H15" s="3">
        <f t="shared" si="3"/>
        <v>0</v>
      </c>
      <c r="I15" s="5">
        <v>3</v>
      </c>
      <c r="J15" s="5">
        <f t="shared" si="0"/>
        <v>0</v>
      </c>
      <c r="K15" s="5">
        <f t="shared" si="1"/>
        <v>0</v>
      </c>
      <c r="L15" s="5">
        <f t="shared" si="4"/>
        <v>0</v>
      </c>
      <c r="M15" s="66">
        <v>200</v>
      </c>
      <c r="N15" s="67">
        <v>0</v>
      </c>
    </row>
    <row r="16" spans="1:14" x14ac:dyDescent="0.25">
      <c r="A16" s="12" t="s">
        <v>10</v>
      </c>
      <c r="B16" s="41">
        <f t="shared" si="2"/>
        <v>0</v>
      </c>
      <c r="C16" s="4"/>
      <c r="D16" s="32"/>
      <c r="E16" s="6">
        <v>1</v>
      </c>
      <c r="F16" s="6">
        <v>0</v>
      </c>
      <c r="G16" s="43"/>
      <c r="H16" s="3">
        <f t="shared" si="3"/>
        <v>0</v>
      </c>
      <c r="I16" s="5">
        <v>3</v>
      </c>
      <c r="J16" s="5">
        <f t="shared" si="0"/>
        <v>0</v>
      </c>
      <c r="K16" s="5">
        <f t="shared" si="1"/>
        <v>0</v>
      </c>
      <c r="L16" s="5">
        <f t="shared" si="4"/>
        <v>0</v>
      </c>
      <c r="M16" s="66">
        <v>1</v>
      </c>
      <c r="N16" s="67">
        <v>0</v>
      </c>
    </row>
    <row r="17" spans="1:14" x14ac:dyDescent="0.25">
      <c r="A17" s="12" t="s">
        <v>11</v>
      </c>
      <c r="B17" s="41">
        <f t="shared" si="2"/>
        <v>0</v>
      </c>
      <c r="C17" s="4"/>
      <c r="D17" s="32"/>
      <c r="E17" s="6">
        <v>10</v>
      </c>
      <c r="F17" s="6">
        <v>0</v>
      </c>
      <c r="G17" s="43"/>
      <c r="H17" s="3">
        <f t="shared" si="3"/>
        <v>0</v>
      </c>
      <c r="I17" s="5">
        <v>3</v>
      </c>
      <c r="J17" s="5">
        <f t="shared" si="0"/>
        <v>0</v>
      </c>
      <c r="K17" s="5">
        <f t="shared" si="1"/>
        <v>0</v>
      </c>
      <c r="L17" s="5">
        <f t="shared" si="4"/>
        <v>0</v>
      </c>
      <c r="M17" s="66">
        <v>10</v>
      </c>
      <c r="N17" s="67">
        <v>0</v>
      </c>
    </row>
    <row r="18" spans="1:14" x14ac:dyDescent="0.25">
      <c r="A18" s="12" t="s">
        <v>12</v>
      </c>
      <c r="B18" s="41">
        <f t="shared" si="2"/>
        <v>0</v>
      </c>
      <c r="C18" s="4"/>
      <c r="D18" s="32"/>
      <c r="E18" s="6">
        <v>1</v>
      </c>
      <c r="F18" s="6">
        <v>1</v>
      </c>
      <c r="G18" s="43"/>
      <c r="H18" s="3">
        <f t="shared" si="3"/>
        <v>0</v>
      </c>
      <c r="I18" s="5">
        <v>3</v>
      </c>
      <c r="J18" s="5">
        <f t="shared" si="0"/>
        <v>0</v>
      </c>
      <c r="K18" s="5">
        <f t="shared" si="1"/>
        <v>0</v>
      </c>
      <c r="L18" s="5">
        <f t="shared" si="4"/>
        <v>0</v>
      </c>
      <c r="M18" s="66">
        <v>1</v>
      </c>
      <c r="N18" s="67">
        <v>1</v>
      </c>
    </row>
    <row r="19" spans="1:14" x14ac:dyDescent="0.25">
      <c r="A19" s="12" t="s">
        <v>17</v>
      </c>
      <c r="B19" s="41">
        <f t="shared" si="2"/>
        <v>0</v>
      </c>
      <c r="C19" s="4"/>
      <c r="D19" s="32"/>
      <c r="E19" s="6">
        <v>2</v>
      </c>
      <c r="F19" s="6">
        <v>1</v>
      </c>
      <c r="G19" s="43"/>
      <c r="H19" s="3">
        <f t="shared" si="3"/>
        <v>0</v>
      </c>
      <c r="I19" s="5">
        <v>3</v>
      </c>
      <c r="J19" s="5">
        <f t="shared" si="0"/>
        <v>0</v>
      </c>
      <c r="K19" s="5">
        <f t="shared" si="1"/>
        <v>0</v>
      </c>
      <c r="L19" s="5">
        <f t="shared" si="4"/>
        <v>0</v>
      </c>
      <c r="M19" s="66">
        <v>2</v>
      </c>
      <c r="N19" s="67">
        <v>1</v>
      </c>
    </row>
    <row r="20" spans="1:14" x14ac:dyDescent="0.25">
      <c r="A20" s="12" t="s">
        <v>18</v>
      </c>
      <c r="B20" s="41">
        <f t="shared" si="2"/>
        <v>0</v>
      </c>
      <c r="C20" s="4"/>
      <c r="D20" s="32"/>
      <c r="E20" s="6">
        <v>3</v>
      </c>
      <c r="F20" s="6">
        <v>1</v>
      </c>
      <c r="G20" s="43"/>
      <c r="H20" s="3">
        <f t="shared" si="3"/>
        <v>0</v>
      </c>
      <c r="I20" s="5">
        <v>3</v>
      </c>
      <c r="J20" s="5">
        <f t="shared" si="0"/>
        <v>0</v>
      </c>
      <c r="K20" s="5">
        <f t="shared" si="1"/>
        <v>0</v>
      </c>
      <c r="L20" s="5">
        <f t="shared" si="4"/>
        <v>0</v>
      </c>
      <c r="M20" s="66">
        <v>3</v>
      </c>
      <c r="N20" s="67">
        <v>1</v>
      </c>
    </row>
    <row r="21" spans="1:14" x14ac:dyDescent="0.25">
      <c r="A21" s="12" t="s">
        <v>14</v>
      </c>
      <c r="B21" s="41">
        <f t="shared" si="2"/>
        <v>0</v>
      </c>
      <c r="C21" s="4"/>
      <c r="D21" s="32"/>
      <c r="E21" s="6">
        <v>12</v>
      </c>
      <c r="F21" s="6">
        <v>0</v>
      </c>
      <c r="G21" s="43"/>
      <c r="H21" s="3">
        <f t="shared" si="3"/>
        <v>0</v>
      </c>
      <c r="I21" s="5">
        <v>3</v>
      </c>
      <c r="J21" s="5">
        <f t="shared" si="0"/>
        <v>0</v>
      </c>
      <c r="K21" s="5">
        <f t="shared" si="1"/>
        <v>0</v>
      </c>
      <c r="L21" s="5">
        <f t="shared" si="4"/>
        <v>0</v>
      </c>
      <c r="M21" s="66">
        <v>12</v>
      </c>
      <c r="N21" s="67">
        <v>0</v>
      </c>
    </row>
    <row r="22" spans="1:14" x14ac:dyDescent="0.25">
      <c r="A22" s="12" t="s">
        <v>15</v>
      </c>
      <c r="B22" s="41">
        <f t="shared" si="2"/>
        <v>0</v>
      </c>
      <c r="C22" s="4"/>
      <c r="D22" s="32"/>
      <c r="E22" s="6">
        <v>1</v>
      </c>
      <c r="F22" s="6">
        <v>0</v>
      </c>
      <c r="G22" s="43"/>
      <c r="H22" s="3">
        <f t="shared" si="3"/>
        <v>0</v>
      </c>
      <c r="I22" s="5">
        <v>0</v>
      </c>
      <c r="J22" s="5">
        <f t="shared" si="0"/>
        <v>0</v>
      </c>
      <c r="K22" s="5">
        <f t="shared" si="1"/>
        <v>0</v>
      </c>
      <c r="L22" s="5">
        <f t="shared" si="4"/>
        <v>0</v>
      </c>
      <c r="M22" s="66">
        <v>1</v>
      </c>
      <c r="N22" s="67">
        <v>0</v>
      </c>
    </row>
    <row r="23" spans="1:14" x14ac:dyDescent="0.25">
      <c r="A23" s="12" t="s">
        <v>16</v>
      </c>
      <c r="B23" s="41">
        <f t="shared" si="2"/>
        <v>0</v>
      </c>
      <c r="C23" s="4"/>
      <c r="D23" s="32"/>
      <c r="E23" s="6">
        <v>2</v>
      </c>
      <c r="F23" s="6">
        <v>1</v>
      </c>
      <c r="G23" s="43"/>
      <c r="H23" s="3">
        <f t="shared" si="3"/>
        <v>0</v>
      </c>
      <c r="I23" s="5">
        <v>3</v>
      </c>
      <c r="J23" s="5">
        <f t="shared" si="0"/>
        <v>0</v>
      </c>
      <c r="K23" s="5">
        <f t="shared" si="1"/>
        <v>0</v>
      </c>
      <c r="L23" s="5">
        <f t="shared" si="4"/>
        <v>0</v>
      </c>
      <c r="M23" s="66">
        <v>2</v>
      </c>
      <c r="N23" s="67">
        <v>1</v>
      </c>
    </row>
    <row r="24" spans="1:14" x14ac:dyDescent="0.25">
      <c r="A24" s="12" t="s">
        <v>20</v>
      </c>
      <c r="B24" s="41">
        <f t="shared" si="2"/>
        <v>0</v>
      </c>
      <c r="C24" s="4"/>
      <c r="D24" s="32"/>
      <c r="E24" s="6">
        <v>2</v>
      </c>
      <c r="F24" s="6">
        <v>1</v>
      </c>
      <c r="G24" s="43"/>
      <c r="H24" s="3">
        <f t="shared" si="3"/>
        <v>0</v>
      </c>
      <c r="I24" s="5">
        <v>3</v>
      </c>
      <c r="J24" s="5">
        <f t="shared" si="0"/>
        <v>0</v>
      </c>
      <c r="K24" s="5">
        <f t="shared" si="1"/>
        <v>0</v>
      </c>
      <c r="L24" s="5">
        <f t="shared" si="4"/>
        <v>0</v>
      </c>
      <c r="M24" s="66">
        <v>2</v>
      </c>
      <c r="N24" s="67">
        <v>1</v>
      </c>
    </row>
    <row r="25" spans="1:14" x14ac:dyDescent="0.25">
      <c r="A25" s="12" t="s">
        <v>19</v>
      </c>
      <c r="B25" s="41">
        <f t="shared" si="2"/>
        <v>0</v>
      </c>
      <c r="C25" s="4"/>
      <c r="D25" s="32"/>
      <c r="E25" s="6">
        <v>2</v>
      </c>
      <c r="F25" s="6">
        <v>1</v>
      </c>
      <c r="G25" s="43"/>
      <c r="H25" s="3">
        <f t="shared" si="3"/>
        <v>0</v>
      </c>
      <c r="I25" s="5">
        <v>3</v>
      </c>
      <c r="J25" s="5">
        <f t="shared" si="0"/>
        <v>0</v>
      </c>
      <c r="K25" s="5">
        <f t="shared" si="1"/>
        <v>0</v>
      </c>
      <c r="L25" s="5">
        <f t="shared" si="4"/>
        <v>0</v>
      </c>
      <c r="M25" s="66">
        <v>2</v>
      </c>
      <c r="N25" s="67">
        <v>1</v>
      </c>
    </row>
    <row r="26" spans="1:14" x14ac:dyDescent="0.25">
      <c r="A26" s="12" t="s">
        <v>21</v>
      </c>
      <c r="B26" s="41">
        <f t="shared" si="2"/>
        <v>0</v>
      </c>
      <c r="C26" s="4"/>
      <c r="D26" s="32"/>
      <c r="E26" s="6">
        <v>1</v>
      </c>
      <c r="F26" s="6">
        <v>2</v>
      </c>
      <c r="G26" s="43"/>
      <c r="H26" s="3">
        <f t="shared" si="3"/>
        <v>0</v>
      </c>
      <c r="I26" s="5">
        <v>0</v>
      </c>
      <c r="J26" s="5">
        <f>SUM((H26*I26)+(B26*D26*E26))</f>
        <v>0</v>
      </c>
      <c r="K26" s="5">
        <f t="shared" ref="K26:K36" si="5">SUM(D26*F26)</f>
        <v>0</v>
      </c>
      <c r="L26" s="5">
        <f t="shared" si="4"/>
        <v>0</v>
      </c>
      <c r="M26" s="66">
        <v>1</v>
      </c>
      <c r="N26" s="67">
        <v>2</v>
      </c>
    </row>
    <row r="27" spans="1:14" x14ac:dyDescent="0.25">
      <c r="A27" s="12" t="s">
        <v>22</v>
      </c>
      <c r="B27" s="41">
        <f t="shared" si="2"/>
        <v>0</v>
      </c>
      <c r="C27" s="4"/>
      <c r="D27" s="32"/>
      <c r="E27" s="6">
        <v>2</v>
      </c>
      <c r="F27" s="6">
        <v>1</v>
      </c>
      <c r="G27" s="43"/>
      <c r="H27" s="3">
        <f t="shared" si="3"/>
        <v>0</v>
      </c>
      <c r="I27" s="5">
        <v>3</v>
      </c>
      <c r="J27" s="5">
        <f>SUM((H27*I27)+(B27*D27*E27))</f>
        <v>0</v>
      </c>
      <c r="K27" s="5">
        <f t="shared" si="5"/>
        <v>0</v>
      </c>
      <c r="L27" s="5">
        <f t="shared" si="4"/>
        <v>0</v>
      </c>
      <c r="M27" s="66">
        <v>2</v>
      </c>
      <c r="N27" s="67">
        <v>1</v>
      </c>
    </row>
    <row r="28" spans="1:14" x14ac:dyDescent="0.25">
      <c r="A28" s="12" t="s">
        <v>23</v>
      </c>
      <c r="B28" s="41">
        <f t="shared" si="2"/>
        <v>0</v>
      </c>
      <c r="C28" s="4"/>
      <c r="D28" s="32"/>
      <c r="E28" s="6">
        <v>500</v>
      </c>
      <c r="F28" s="6">
        <v>1</v>
      </c>
      <c r="G28" s="43"/>
      <c r="H28" s="3">
        <f t="shared" si="3"/>
        <v>0</v>
      </c>
      <c r="I28" s="5">
        <v>3</v>
      </c>
      <c r="J28" s="5">
        <f>SUM((H28*I28)+(B28*E28))</f>
        <v>0</v>
      </c>
      <c r="K28" s="5">
        <f t="shared" si="5"/>
        <v>0</v>
      </c>
      <c r="L28" s="5">
        <f t="shared" si="4"/>
        <v>0</v>
      </c>
      <c r="M28" s="66">
        <v>500</v>
      </c>
      <c r="N28" s="67">
        <v>1</v>
      </c>
    </row>
    <row r="29" spans="1:14" x14ac:dyDescent="0.25">
      <c r="A29" s="12" t="s">
        <v>27</v>
      </c>
      <c r="B29" s="41">
        <f t="shared" si="2"/>
        <v>0</v>
      </c>
      <c r="C29" s="4"/>
      <c r="D29" s="32"/>
      <c r="E29" s="6">
        <v>1</v>
      </c>
      <c r="F29" s="6">
        <v>0</v>
      </c>
      <c r="G29" s="43"/>
      <c r="H29" s="3">
        <f t="shared" si="3"/>
        <v>0</v>
      </c>
      <c r="I29" s="5">
        <v>0</v>
      </c>
      <c r="J29" s="5">
        <f>SUM(D29*E29)+(H29*I29)</f>
        <v>0</v>
      </c>
      <c r="K29" s="5">
        <f t="shared" si="5"/>
        <v>0</v>
      </c>
      <c r="L29" s="5">
        <f t="shared" si="4"/>
        <v>0</v>
      </c>
      <c r="M29" s="66">
        <v>1</v>
      </c>
      <c r="N29" s="67">
        <v>0</v>
      </c>
    </row>
    <row r="30" spans="1:14" x14ac:dyDescent="0.25">
      <c r="A30" s="12" t="s">
        <v>24</v>
      </c>
      <c r="B30" s="41">
        <f t="shared" si="2"/>
        <v>0</v>
      </c>
      <c r="C30" s="4"/>
      <c r="D30" s="32"/>
      <c r="E30" s="6">
        <v>3000</v>
      </c>
      <c r="F30" s="6">
        <v>0</v>
      </c>
      <c r="G30" s="43"/>
      <c r="H30" s="3">
        <f t="shared" si="3"/>
        <v>0</v>
      </c>
      <c r="I30" s="5">
        <v>0</v>
      </c>
      <c r="J30" s="5">
        <f t="shared" ref="J30:J36" si="6">SUM((H30*I30)+(B30*E30))</f>
        <v>0</v>
      </c>
      <c r="K30" s="5">
        <f t="shared" si="5"/>
        <v>0</v>
      </c>
      <c r="L30" s="5">
        <f t="shared" si="4"/>
        <v>0</v>
      </c>
      <c r="M30" s="66">
        <v>3000</v>
      </c>
      <c r="N30" s="67">
        <v>0</v>
      </c>
    </row>
    <row r="31" spans="1:14" x14ac:dyDescent="0.25">
      <c r="A31" s="12" t="s">
        <v>25</v>
      </c>
      <c r="B31" s="41">
        <f t="shared" si="2"/>
        <v>0</v>
      </c>
      <c r="C31" s="4"/>
      <c r="D31" s="32"/>
      <c r="E31" s="6">
        <v>3000</v>
      </c>
      <c r="F31" s="6">
        <v>0</v>
      </c>
      <c r="G31" s="43"/>
      <c r="H31" s="3">
        <f t="shared" si="3"/>
        <v>0</v>
      </c>
      <c r="I31" s="5">
        <v>0</v>
      </c>
      <c r="J31" s="5">
        <f t="shared" si="6"/>
        <v>0</v>
      </c>
      <c r="K31" s="5">
        <f t="shared" si="5"/>
        <v>0</v>
      </c>
      <c r="L31" s="5">
        <f t="shared" si="4"/>
        <v>0</v>
      </c>
      <c r="M31" s="66">
        <v>3000</v>
      </c>
      <c r="N31" s="67">
        <v>0</v>
      </c>
    </row>
    <row r="32" spans="1:14" x14ac:dyDescent="0.25">
      <c r="A32" s="12" t="s">
        <v>26</v>
      </c>
      <c r="B32" s="41">
        <f t="shared" si="2"/>
        <v>0</v>
      </c>
      <c r="C32" s="4"/>
      <c r="D32" s="32"/>
      <c r="E32" s="6">
        <v>200</v>
      </c>
      <c r="F32" s="6">
        <v>0</v>
      </c>
      <c r="G32" s="43"/>
      <c r="H32" s="3">
        <f t="shared" si="3"/>
        <v>0</v>
      </c>
      <c r="I32" s="5">
        <v>0</v>
      </c>
      <c r="J32" s="5">
        <f t="shared" si="6"/>
        <v>0</v>
      </c>
      <c r="K32" s="5">
        <f t="shared" si="5"/>
        <v>0</v>
      </c>
      <c r="L32" s="5">
        <f t="shared" si="4"/>
        <v>0</v>
      </c>
      <c r="M32" s="66">
        <v>200</v>
      </c>
      <c r="N32" s="67">
        <v>0</v>
      </c>
    </row>
    <row r="33" spans="1:14" x14ac:dyDescent="0.25">
      <c r="A33" s="12" t="s">
        <v>28</v>
      </c>
      <c r="B33" s="41">
        <f t="shared" si="2"/>
        <v>0</v>
      </c>
      <c r="C33" s="4"/>
      <c r="D33" s="32"/>
      <c r="E33" s="6">
        <v>200</v>
      </c>
      <c r="F33" s="6">
        <v>0</v>
      </c>
      <c r="G33" s="43"/>
      <c r="H33" s="3">
        <f t="shared" si="3"/>
        <v>0</v>
      </c>
      <c r="I33" s="5">
        <v>0</v>
      </c>
      <c r="J33" s="5">
        <f t="shared" si="6"/>
        <v>0</v>
      </c>
      <c r="K33" s="5">
        <f t="shared" si="5"/>
        <v>0</v>
      </c>
      <c r="L33" s="5">
        <f t="shared" si="4"/>
        <v>0</v>
      </c>
      <c r="M33" s="66">
        <v>200</v>
      </c>
      <c r="N33" s="67">
        <v>0</v>
      </c>
    </row>
    <row r="34" spans="1:14" x14ac:dyDescent="0.25">
      <c r="A34" s="12" t="s">
        <v>29</v>
      </c>
      <c r="B34" s="41">
        <f t="shared" si="2"/>
        <v>0</v>
      </c>
      <c r="C34" s="4"/>
      <c r="D34" s="32"/>
      <c r="E34" s="6">
        <v>200</v>
      </c>
      <c r="F34" s="6">
        <v>0</v>
      </c>
      <c r="G34" s="43"/>
      <c r="H34" s="3">
        <f t="shared" si="3"/>
        <v>0</v>
      </c>
      <c r="I34" s="5">
        <v>0</v>
      </c>
      <c r="J34" s="5">
        <f t="shared" si="6"/>
        <v>0</v>
      </c>
      <c r="K34" s="5">
        <f t="shared" si="5"/>
        <v>0</v>
      </c>
      <c r="L34" s="5">
        <f t="shared" si="4"/>
        <v>0</v>
      </c>
      <c r="M34" s="66">
        <v>200</v>
      </c>
      <c r="N34" s="67">
        <v>0</v>
      </c>
    </row>
    <row r="35" spans="1:14" x14ac:dyDescent="0.25">
      <c r="A35" s="12" t="s">
        <v>30</v>
      </c>
      <c r="B35" s="41">
        <f t="shared" si="2"/>
        <v>0</v>
      </c>
      <c r="C35" s="4"/>
      <c r="D35" s="32"/>
      <c r="E35" s="6">
        <v>3000</v>
      </c>
      <c r="F35" s="6">
        <v>1</v>
      </c>
      <c r="G35" s="43"/>
      <c r="H35" s="3">
        <f t="shared" si="3"/>
        <v>0</v>
      </c>
      <c r="I35" s="5">
        <v>0</v>
      </c>
      <c r="J35" s="5">
        <f t="shared" si="6"/>
        <v>0</v>
      </c>
      <c r="K35" s="5">
        <f t="shared" si="5"/>
        <v>0</v>
      </c>
      <c r="L35" s="5">
        <f t="shared" si="4"/>
        <v>0</v>
      </c>
      <c r="M35" s="66">
        <v>3000</v>
      </c>
      <c r="N35" s="67">
        <v>1</v>
      </c>
    </row>
    <row r="36" spans="1:14" ht="15.75" thickBot="1" x14ac:dyDescent="0.3">
      <c r="A36" s="12" t="s">
        <v>31</v>
      </c>
      <c r="B36" s="41">
        <f t="shared" si="2"/>
        <v>0</v>
      </c>
      <c r="C36" s="4"/>
      <c r="D36" s="32"/>
      <c r="E36" s="6">
        <v>3000</v>
      </c>
      <c r="F36" s="6">
        <v>2</v>
      </c>
      <c r="G36" s="43"/>
      <c r="H36" s="3">
        <f t="shared" si="3"/>
        <v>0</v>
      </c>
      <c r="I36" s="5">
        <v>0</v>
      </c>
      <c r="J36" s="5">
        <f t="shared" si="6"/>
        <v>0</v>
      </c>
      <c r="K36" s="5">
        <f t="shared" si="5"/>
        <v>0</v>
      </c>
      <c r="L36" s="5">
        <f t="shared" si="4"/>
        <v>0</v>
      </c>
      <c r="M36" s="66">
        <v>3000</v>
      </c>
      <c r="N36" s="67">
        <v>2</v>
      </c>
    </row>
    <row r="37" spans="1:14" hidden="1" x14ac:dyDescent="0.25">
      <c r="A37" s="13"/>
      <c r="B37" s="14"/>
      <c r="C37" s="14"/>
      <c r="D37" s="14"/>
      <c r="E37" s="14"/>
      <c r="F37" s="14"/>
      <c r="G37" s="15"/>
      <c r="H37" s="5"/>
      <c r="I37" s="5"/>
      <c r="J37" s="5"/>
      <c r="K37" s="47" t="s">
        <v>36</v>
      </c>
      <c r="L37" s="48">
        <f>SUM(L4:L36)</f>
        <v>0</v>
      </c>
      <c r="M37" s="40"/>
      <c r="N37" s="49"/>
    </row>
    <row r="38" spans="1:14" hidden="1" x14ac:dyDescent="0.25">
      <c r="A38" s="13"/>
      <c r="B38" s="14"/>
      <c r="C38" s="14"/>
      <c r="D38" s="14"/>
      <c r="E38" s="14"/>
      <c r="F38" s="14"/>
      <c r="G38" s="15"/>
      <c r="H38" s="5"/>
      <c r="I38" s="5"/>
      <c r="J38" s="5"/>
      <c r="K38" s="5"/>
      <c r="L38" s="5"/>
      <c r="M38" s="40"/>
      <c r="N38" s="49"/>
    </row>
    <row r="39" spans="1:14" hidden="1" x14ac:dyDescent="0.25">
      <c r="A39" s="13"/>
      <c r="B39" s="14"/>
      <c r="C39" s="14"/>
      <c r="D39" s="14"/>
      <c r="E39" s="14"/>
      <c r="F39" s="14"/>
      <c r="G39" s="15"/>
      <c r="H39" s="5"/>
      <c r="I39" s="5"/>
      <c r="J39" s="5"/>
      <c r="K39" s="5"/>
      <c r="L39" s="5"/>
      <c r="M39" s="40"/>
      <c r="N39" s="49"/>
    </row>
    <row r="40" spans="1:14" hidden="1" x14ac:dyDescent="0.25">
      <c r="A40" s="16" t="s">
        <v>35</v>
      </c>
      <c r="B40" s="6"/>
      <c r="C40" s="6"/>
      <c r="D40" s="6" t="s">
        <v>34</v>
      </c>
      <c r="E40" s="14"/>
      <c r="F40" s="14"/>
      <c r="G40" s="15"/>
      <c r="H40" s="5"/>
      <c r="I40" s="5"/>
      <c r="J40" s="5"/>
      <c r="K40" s="5"/>
      <c r="L40" s="5"/>
      <c r="M40" s="40"/>
      <c r="N40" s="49"/>
    </row>
    <row r="41" spans="1:14" hidden="1" x14ac:dyDescent="0.25">
      <c r="A41" s="16" t="s">
        <v>37</v>
      </c>
      <c r="B41" s="6"/>
      <c r="C41" s="6"/>
      <c r="D41" s="33">
        <f>(L37*0.01)</f>
        <v>0</v>
      </c>
      <c r="E41" s="14"/>
      <c r="F41" s="14"/>
      <c r="G41" s="15"/>
      <c r="H41" s="5"/>
      <c r="I41" s="5"/>
      <c r="J41" s="5"/>
      <c r="K41" s="5"/>
      <c r="L41" s="5"/>
      <c r="M41" s="40"/>
      <c r="N41" s="49"/>
    </row>
    <row r="42" spans="1:14" hidden="1" x14ac:dyDescent="0.25">
      <c r="A42" s="16" t="s">
        <v>33</v>
      </c>
      <c r="B42" s="6"/>
      <c r="C42" s="6"/>
      <c r="D42" s="33">
        <f>SUM(B13,B14,B15,B16,B17,B23,B24,B25,B26,B27,B28,B35,B36,1)</f>
        <v>1</v>
      </c>
      <c r="E42" s="14"/>
      <c r="F42" s="14"/>
      <c r="G42" s="15"/>
      <c r="H42" s="5"/>
      <c r="I42" s="5"/>
      <c r="J42" s="5"/>
      <c r="K42" s="5"/>
      <c r="L42" s="5"/>
      <c r="M42" s="40"/>
      <c r="N42" s="49"/>
    </row>
    <row r="43" spans="1:14" hidden="1" x14ac:dyDescent="0.25">
      <c r="A43" s="13"/>
      <c r="B43" s="14"/>
      <c r="C43" s="34" t="s">
        <v>36</v>
      </c>
      <c r="D43" s="35">
        <f>SUM(D41:D42)</f>
        <v>1</v>
      </c>
      <c r="E43" s="14"/>
      <c r="F43" s="14"/>
      <c r="G43" s="15"/>
      <c r="H43" s="5"/>
      <c r="I43" s="50"/>
      <c r="J43" s="5"/>
      <c r="K43" s="5"/>
      <c r="L43" s="5"/>
      <c r="M43" s="40"/>
      <c r="N43" s="49"/>
    </row>
    <row r="44" spans="1:14" hidden="1" x14ac:dyDescent="0.25">
      <c r="A44" s="13"/>
      <c r="B44" s="14"/>
      <c r="C44" s="14"/>
      <c r="D44" s="14"/>
      <c r="E44" s="14"/>
      <c r="F44" s="14"/>
      <c r="G44" s="15"/>
      <c r="H44" s="5"/>
      <c r="I44" s="5"/>
      <c r="J44" s="5"/>
      <c r="K44" s="5"/>
      <c r="L44" s="5"/>
      <c r="M44" s="40"/>
      <c r="N44" s="49"/>
    </row>
    <row r="45" spans="1:14" ht="15.75" hidden="1" thickBot="1" x14ac:dyDescent="0.3">
      <c r="A45" s="13"/>
      <c r="B45" s="14"/>
      <c r="C45" s="14"/>
      <c r="D45" s="14"/>
      <c r="E45" s="14"/>
      <c r="F45" s="14"/>
      <c r="G45" s="15"/>
      <c r="H45" s="5"/>
      <c r="I45" s="5"/>
      <c r="J45" s="5"/>
      <c r="K45" s="5"/>
      <c r="L45" s="5"/>
      <c r="M45" s="40"/>
      <c r="N45" s="49"/>
    </row>
    <row r="46" spans="1:14" s="22" customFormat="1" ht="48.75" thickTop="1" thickBot="1" x14ac:dyDescent="0.3">
      <c r="A46" s="85" t="s">
        <v>57</v>
      </c>
      <c r="B46" s="86"/>
      <c r="C46" s="86"/>
      <c r="D46" s="26" t="s">
        <v>43</v>
      </c>
      <c r="E46" s="21"/>
      <c r="F46" s="21"/>
      <c r="G46" s="28" t="s">
        <v>44</v>
      </c>
      <c r="H46" s="21"/>
      <c r="I46" s="21"/>
      <c r="J46" s="21"/>
      <c r="K46" s="21"/>
      <c r="L46" s="21"/>
      <c r="M46" s="59"/>
      <c r="N46" s="60"/>
    </row>
    <row r="47" spans="1:14" s="24" customFormat="1" ht="17.25" thickTop="1" thickBot="1" x14ac:dyDescent="0.3">
      <c r="A47" s="86"/>
      <c r="B47" s="86"/>
      <c r="C47" s="86"/>
      <c r="D47" s="27">
        <f>D43</f>
        <v>1</v>
      </c>
      <c r="E47" s="23"/>
      <c r="F47" s="23"/>
      <c r="G47" s="29">
        <f>L37</f>
        <v>0</v>
      </c>
      <c r="H47" s="52"/>
      <c r="I47" s="52"/>
      <c r="J47" s="52"/>
      <c r="K47" s="52"/>
      <c r="L47" s="52"/>
      <c r="M47" s="51"/>
      <c r="N47" s="53"/>
    </row>
    <row r="48" spans="1:14" ht="15.75" hidden="1" thickBot="1" x14ac:dyDescent="0.3">
      <c r="A48" s="18"/>
      <c r="B48" s="42" t="s">
        <v>51</v>
      </c>
      <c r="C48" s="36" t="str">
        <f>IF((D47&lt;=5),B48," ")</f>
        <v>EisBär SCADA 2 Projektlizenz Pro Domo (5 Seiten / 200 Komponenten/Kanäle), inkl. USB-Lizenz-Dongle</v>
      </c>
      <c r="D48" s="36" t="str">
        <f>IF((G47&lt;=200),B48," ")</f>
        <v>EisBär SCADA 2 Projektlizenz Pro Domo (5 Seiten / 200 Komponenten/Kanäle), inkl. USB-Lizenz-Dongle</v>
      </c>
      <c r="E48" s="36"/>
      <c r="F48" s="20"/>
      <c r="G48" s="19"/>
      <c r="H48" s="5"/>
      <c r="I48" s="5"/>
      <c r="J48" s="5"/>
      <c r="K48" s="5"/>
      <c r="L48" s="5"/>
      <c r="M48" s="61"/>
      <c r="N48" s="54"/>
    </row>
    <row r="49" spans="1:14" ht="15.75" hidden="1" thickBot="1" x14ac:dyDescent="0.3">
      <c r="A49" s="18"/>
      <c r="B49" s="42" t="s">
        <v>52</v>
      </c>
      <c r="C49" s="36" t="str">
        <f>IF(((5&lt;D47)*AND(D47&lt;=10)),B49," ")</f>
        <v xml:space="preserve"> </v>
      </c>
      <c r="D49" s="36" t="str">
        <f>IF(((200&lt;G47)*AND(G47&lt;501)),B49," ")</f>
        <v xml:space="preserve"> </v>
      </c>
      <c r="E49" s="36"/>
      <c r="F49" s="20"/>
      <c r="G49" s="19"/>
      <c r="H49" s="5"/>
      <c r="I49" s="5"/>
      <c r="J49" s="5"/>
      <c r="K49" s="5"/>
      <c r="L49" s="5"/>
      <c r="M49" s="61"/>
      <c r="N49" s="54"/>
    </row>
    <row r="50" spans="1:14" ht="15.75" hidden="1" thickBot="1" x14ac:dyDescent="0.3">
      <c r="A50" s="18"/>
      <c r="B50" s="42" t="s">
        <v>53</v>
      </c>
      <c r="C50" s="36" t="str">
        <f>IF(((10&lt;D47)*AND(D47&lt;=30)),B50," ")</f>
        <v xml:space="preserve"> </v>
      </c>
      <c r="D50" s="36" t="str">
        <f>IF(((500&lt;G47)*AND(G47&lt;3001)),B50," ")</f>
        <v xml:space="preserve"> </v>
      </c>
      <c r="E50" s="36"/>
      <c r="F50" s="20"/>
      <c r="G50" s="19"/>
      <c r="H50" s="5"/>
      <c r="I50" s="5"/>
      <c r="J50" s="5"/>
      <c r="K50" s="5"/>
      <c r="L50" s="5"/>
      <c r="M50" s="61"/>
      <c r="N50" s="54"/>
    </row>
    <row r="51" spans="1:14" ht="15.75" hidden="1" thickBot="1" x14ac:dyDescent="0.3">
      <c r="A51" s="18"/>
      <c r="B51" s="42" t="s">
        <v>54</v>
      </c>
      <c r="C51" s="36" t="str">
        <f>IF(((30&lt;D47)*AND(D47&lt;=100)),B51," ")</f>
        <v xml:space="preserve"> </v>
      </c>
      <c r="D51" s="36" t="str">
        <f>IF(((3000&lt;G47)*AND(G47&lt;10001)),B51," ")</f>
        <v xml:space="preserve"> </v>
      </c>
      <c r="E51" s="36"/>
      <c r="F51" s="20"/>
      <c r="G51" s="19"/>
      <c r="H51" s="5"/>
      <c r="I51" s="5"/>
      <c r="J51" s="5"/>
      <c r="K51" s="5"/>
      <c r="L51" s="5"/>
      <c r="M51" s="61"/>
      <c r="N51" s="54"/>
    </row>
    <row r="52" spans="1:14" ht="15.75" hidden="1" thickBot="1" x14ac:dyDescent="0.3">
      <c r="A52" s="18"/>
      <c r="B52" s="42" t="s">
        <v>55</v>
      </c>
      <c r="C52" s="36" t="str">
        <f>IF((100&lt;D47),B52," ")</f>
        <v xml:space="preserve"> </v>
      </c>
      <c r="D52" s="36" t="str">
        <f>IF((10000&lt;G47),B52," ")</f>
        <v xml:space="preserve"> </v>
      </c>
      <c r="E52" s="36"/>
      <c r="F52" s="20"/>
      <c r="G52" s="19"/>
      <c r="H52" s="5"/>
      <c r="I52" s="5"/>
      <c r="J52" s="5"/>
      <c r="K52" s="5"/>
      <c r="L52" s="5"/>
      <c r="M52" s="61"/>
      <c r="N52" s="54"/>
    </row>
    <row r="53" spans="1:14" ht="15.75" hidden="1" thickBot="1" x14ac:dyDescent="0.3">
      <c r="A53" s="18"/>
      <c r="B53" s="20"/>
      <c r="C53" s="37" t="str">
        <f>IF((C48=D48),C48," ")</f>
        <v>EisBär SCADA 2 Projektlizenz Pro Domo (5 Seiten / 200 Komponenten/Kanäle), inkl. USB-Lizenz-Dongle</v>
      </c>
      <c r="D53" s="37" t="str">
        <f t="shared" ref="D53:F56" si="7">IF(((C48=B48)*AND(D49=B49)),B49," ")</f>
        <v xml:space="preserve"> </v>
      </c>
      <c r="E53" s="37" t="str">
        <f t="shared" si="7"/>
        <v xml:space="preserve"> </v>
      </c>
      <c r="F53" s="38" t="str">
        <f t="shared" si="7"/>
        <v xml:space="preserve"> </v>
      </c>
      <c r="G53" s="39" t="str">
        <f>IF(((C49=B49)*AND(D48=B48)),B49," ")</f>
        <v xml:space="preserve"> </v>
      </c>
      <c r="H53" s="5"/>
      <c r="I53" s="5"/>
      <c r="J53" s="5"/>
      <c r="K53" s="5"/>
      <c r="L53" s="5"/>
      <c r="M53" s="61"/>
      <c r="N53" s="54"/>
    </row>
    <row r="54" spans="1:14" ht="15.75" hidden="1" thickBot="1" x14ac:dyDescent="0.3">
      <c r="A54" s="18"/>
      <c r="B54" s="20"/>
      <c r="C54" s="37" t="str">
        <f>IF((C49=D49),C49," ")</f>
        <v xml:space="preserve"> </v>
      </c>
      <c r="D54" s="37" t="str">
        <f t="shared" si="7"/>
        <v xml:space="preserve"> </v>
      </c>
      <c r="E54" s="37" t="str">
        <f t="shared" si="7"/>
        <v xml:space="preserve"> </v>
      </c>
      <c r="F54" s="38" t="str">
        <f t="shared" si="7"/>
        <v xml:space="preserve"> </v>
      </c>
      <c r="G54" s="39" t="str">
        <f>IF(((C50=B50)*AND(D49=B49)),B50," ")</f>
        <v xml:space="preserve"> </v>
      </c>
      <c r="H54" s="5"/>
      <c r="I54" s="5"/>
      <c r="J54" s="5"/>
      <c r="K54" s="5"/>
      <c r="L54" s="5"/>
      <c r="M54" s="61"/>
      <c r="N54" s="54"/>
    </row>
    <row r="55" spans="1:14" ht="15.75" hidden="1" thickBot="1" x14ac:dyDescent="0.3">
      <c r="A55" s="18"/>
      <c r="B55" s="20"/>
      <c r="C55" s="37" t="str">
        <f>IF((C50=D50),C50," ")</f>
        <v xml:space="preserve"> </v>
      </c>
      <c r="D55" s="37" t="str">
        <f t="shared" si="7"/>
        <v xml:space="preserve"> </v>
      </c>
      <c r="E55" s="37" t="str">
        <f t="shared" si="7"/>
        <v xml:space="preserve"> </v>
      </c>
      <c r="F55" s="38" t="str">
        <f t="shared" si="7"/>
        <v xml:space="preserve"> </v>
      </c>
      <c r="G55" s="39" t="str">
        <f>IF(((C51=B51)*AND(D50=B50)),B51," ")</f>
        <v xml:space="preserve"> </v>
      </c>
      <c r="H55" s="5"/>
      <c r="I55" s="5"/>
      <c r="J55" s="5"/>
      <c r="K55" s="5"/>
      <c r="L55" s="5"/>
      <c r="M55" s="61"/>
      <c r="N55" s="54"/>
    </row>
    <row r="56" spans="1:14" ht="15.75" hidden="1" thickBot="1" x14ac:dyDescent="0.3">
      <c r="A56" s="18"/>
      <c r="B56" s="20"/>
      <c r="C56" s="37" t="str">
        <f>IF((C51=D51),C51," ")</f>
        <v xml:space="preserve"> </v>
      </c>
      <c r="D56" s="37" t="str">
        <f t="shared" si="7"/>
        <v xml:space="preserve"> </v>
      </c>
      <c r="E56" s="37" t="str">
        <f t="shared" si="7"/>
        <v xml:space="preserve"> </v>
      </c>
      <c r="F56" s="38" t="str">
        <f t="shared" si="7"/>
        <v xml:space="preserve"> </v>
      </c>
      <c r="G56" s="39" t="str">
        <f>IF(((C52=B52)*AND(D51=B51)),B52," ")</f>
        <v xml:space="preserve"> </v>
      </c>
      <c r="H56" s="5"/>
      <c r="I56" s="5"/>
      <c r="J56" s="5"/>
      <c r="K56" s="5"/>
      <c r="L56" s="5"/>
      <c r="M56" s="61"/>
      <c r="N56" s="54"/>
    </row>
    <row r="57" spans="1:14" ht="15.75" hidden="1" thickBot="1" x14ac:dyDescent="0.3">
      <c r="A57" s="18"/>
      <c r="B57" s="20"/>
      <c r="C57" s="37" t="str">
        <f>IF((C52=D52),C52," ")</f>
        <v xml:space="preserve"> </v>
      </c>
      <c r="D57" s="38"/>
      <c r="E57" s="38"/>
      <c r="F57" s="38"/>
      <c r="G57" s="39"/>
      <c r="H57" s="5"/>
      <c r="I57" s="5"/>
      <c r="J57" s="5"/>
      <c r="K57" s="5"/>
      <c r="L57" s="5"/>
      <c r="M57" s="61"/>
      <c r="N57" s="54"/>
    </row>
    <row r="58" spans="1:14" ht="15.75" hidden="1" thickBot="1" x14ac:dyDescent="0.3">
      <c r="A58" s="18"/>
      <c r="B58" s="20"/>
      <c r="C58" s="20"/>
      <c r="D58" s="37" t="str">
        <f>IF(((C48=B48)*AND(D50=B50)),B50," ")</f>
        <v xml:space="preserve"> </v>
      </c>
      <c r="E58" s="20"/>
      <c r="F58" s="20"/>
      <c r="G58" s="39" t="str">
        <f>IF(((C50=B50)*AND(D48=B48)),B50," ")</f>
        <v xml:space="preserve"> </v>
      </c>
      <c r="H58" s="5"/>
      <c r="I58" s="5"/>
      <c r="J58" s="5"/>
      <c r="K58" s="5"/>
      <c r="L58" s="5"/>
      <c r="M58" s="61"/>
      <c r="N58" s="54"/>
    </row>
    <row r="59" spans="1:14" ht="15.75" hidden="1" thickBot="1" x14ac:dyDescent="0.3">
      <c r="A59" s="18"/>
      <c r="B59" s="20"/>
      <c r="C59" s="20"/>
      <c r="D59" s="37" t="str">
        <f>IF(((C48=B48)*AND(D51=B51)),B51," ")</f>
        <v xml:space="preserve"> </v>
      </c>
      <c r="E59" s="20"/>
      <c r="F59" s="20"/>
      <c r="G59" s="39" t="str">
        <f>IF(((C51=B51)*AND(D48=B48)),B51," ")</f>
        <v xml:space="preserve"> </v>
      </c>
      <c r="H59" s="5"/>
      <c r="I59" s="5"/>
      <c r="J59" s="5"/>
      <c r="K59" s="5"/>
      <c r="L59" s="5"/>
      <c r="M59" s="61"/>
      <c r="N59" s="54"/>
    </row>
    <row r="60" spans="1:14" ht="15.75" hidden="1" thickBot="1" x14ac:dyDescent="0.3">
      <c r="A60" s="18"/>
      <c r="B60" s="20"/>
      <c r="C60" s="20"/>
      <c r="D60" s="37" t="str">
        <f>IF(((C48=B48)*AND(D52=B52)),B52," ")</f>
        <v xml:space="preserve"> </v>
      </c>
      <c r="E60" s="20"/>
      <c r="F60" s="20"/>
      <c r="G60" s="39" t="str">
        <f>IF(((C52=B52)*AND(D48=B48)),B52," ")</f>
        <v xml:space="preserve"> </v>
      </c>
      <c r="H60" s="5"/>
      <c r="I60" s="5"/>
      <c r="J60" s="5"/>
      <c r="K60" s="5"/>
      <c r="L60" s="5"/>
      <c r="M60" s="61"/>
      <c r="N60" s="54"/>
    </row>
    <row r="61" spans="1:14" ht="15.75" hidden="1" thickBot="1" x14ac:dyDescent="0.3">
      <c r="A61" s="18"/>
      <c r="B61" s="20"/>
      <c r="C61" s="20"/>
      <c r="D61" s="37" t="str">
        <f>IF(((C49=B49)*AND(D51=B51)),B51," ")</f>
        <v xml:space="preserve"> </v>
      </c>
      <c r="E61" s="20"/>
      <c r="F61" s="20"/>
      <c r="G61" s="39" t="str">
        <f>IF(((C51=B51)*AND(D49=B49)),B51," ")</f>
        <v xml:space="preserve"> </v>
      </c>
      <c r="H61" s="5"/>
      <c r="I61" s="5"/>
      <c r="J61" s="5"/>
      <c r="K61" s="5"/>
      <c r="L61" s="5"/>
      <c r="M61" s="61"/>
      <c r="N61" s="54"/>
    </row>
    <row r="62" spans="1:14" ht="15.75" hidden="1" thickBot="1" x14ac:dyDescent="0.3">
      <c r="A62" s="18"/>
      <c r="B62" s="20"/>
      <c r="C62" s="20"/>
      <c r="D62" s="37" t="str">
        <f>IF(((C49=B49)*AND(D52=B52)),B52," ")</f>
        <v xml:space="preserve"> </v>
      </c>
      <c r="E62" s="20"/>
      <c r="F62" s="20"/>
      <c r="G62" s="39" t="str">
        <f>IF(((C52=B52)*AND(D49=B49)),B52," ")</f>
        <v xml:space="preserve"> </v>
      </c>
      <c r="H62" s="5"/>
      <c r="I62" s="5"/>
      <c r="J62" s="5"/>
      <c r="K62" s="5"/>
      <c r="L62" s="5"/>
      <c r="M62" s="61"/>
      <c r="N62" s="54"/>
    </row>
    <row r="63" spans="1:14" ht="15.75" hidden="1" thickBot="1" x14ac:dyDescent="0.3">
      <c r="A63" s="18"/>
      <c r="B63" s="20"/>
      <c r="C63" s="20"/>
      <c r="D63" s="37" t="str">
        <f>IF(((C50=B50)*AND(D52=B52)),B52," ")</f>
        <v xml:space="preserve"> </v>
      </c>
      <c r="E63" s="20"/>
      <c r="F63" s="20"/>
      <c r="G63" s="39" t="str">
        <f>IF(((C52=B52)*AND(D50=B50)),B52," ")</f>
        <v xml:space="preserve"> </v>
      </c>
      <c r="H63" s="5"/>
      <c r="I63" s="5"/>
      <c r="J63" s="5"/>
      <c r="K63" s="5"/>
      <c r="L63" s="5"/>
      <c r="M63" s="61"/>
      <c r="N63" s="54"/>
    </row>
    <row r="64" spans="1:14" s="17" customFormat="1" ht="21.75" thickTop="1" x14ac:dyDescent="0.25">
      <c r="A64" s="74" t="str">
        <f>C53</f>
        <v>EisBär SCADA 2 Projektlizenz Pro Domo (5 Seiten / 200 Komponenten/Kanäle), inkl. USB-Lizenz-Dongle</v>
      </c>
      <c r="B64" s="75"/>
      <c r="C64" s="75"/>
      <c r="D64" s="75"/>
      <c r="E64" s="75"/>
      <c r="F64" s="75"/>
      <c r="G64" s="76"/>
      <c r="H64" s="55"/>
      <c r="I64" s="55"/>
      <c r="J64" s="55"/>
      <c r="K64" s="55"/>
      <c r="L64" s="55"/>
      <c r="M64" s="62"/>
      <c r="N64" s="56"/>
    </row>
    <row r="65" spans="1:14" s="17" customFormat="1" ht="21" x14ac:dyDescent="0.25">
      <c r="A65" s="68" t="str">
        <f>IF(OR(C54=B49,D53=B49,G53=B49),B49," ")</f>
        <v xml:space="preserve"> </v>
      </c>
      <c r="B65" s="69"/>
      <c r="C65" s="69"/>
      <c r="D65" s="69"/>
      <c r="E65" s="69"/>
      <c r="F65" s="69"/>
      <c r="G65" s="70"/>
      <c r="H65" s="55"/>
      <c r="I65" s="55"/>
      <c r="J65" s="55"/>
      <c r="K65" s="55"/>
      <c r="L65" s="55"/>
      <c r="M65" s="62"/>
      <c r="N65" s="56"/>
    </row>
    <row r="66" spans="1:14" s="17" customFormat="1" ht="21" x14ac:dyDescent="0.25">
      <c r="A66" s="68" t="str">
        <f>IF(OR(C55=B50,D54=B50,D58=B50,G54=B50,G58=B50),B50," ")</f>
        <v xml:space="preserve"> </v>
      </c>
      <c r="B66" s="69"/>
      <c r="C66" s="69"/>
      <c r="D66" s="69"/>
      <c r="E66" s="69"/>
      <c r="F66" s="69"/>
      <c r="G66" s="70"/>
      <c r="H66" s="55"/>
      <c r="I66" s="55"/>
      <c r="J66" s="55"/>
      <c r="K66" s="55"/>
      <c r="L66" s="55"/>
      <c r="M66" s="62"/>
      <c r="N66" s="56"/>
    </row>
    <row r="67" spans="1:14" s="17" customFormat="1" ht="21" x14ac:dyDescent="0.25">
      <c r="A67" s="68" t="str">
        <f>IF(OR(C56=B51,D55=B51,D59=B51,D61=B51,G55=B51,G59=B51,G61=B51),B51," ")</f>
        <v xml:space="preserve"> </v>
      </c>
      <c r="B67" s="69"/>
      <c r="C67" s="69"/>
      <c r="D67" s="69"/>
      <c r="E67" s="69"/>
      <c r="F67" s="69"/>
      <c r="G67" s="70"/>
      <c r="H67" s="55"/>
      <c r="I67" s="55"/>
      <c r="J67" s="55"/>
      <c r="K67" s="55"/>
      <c r="L67" s="55"/>
      <c r="M67" s="62"/>
      <c r="N67" s="56"/>
    </row>
    <row r="68" spans="1:14" s="17" customFormat="1" ht="21.75" thickBot="1" x14ac:dyDescent="0.3">
      <c r="A68" s="71" t="str">
        <f>IF(OR(C57=B52,D56=B52,D60=B52,D62=B52,D63=B52,G56=B52,G60=B52,G62=B52,G63=B52),B52," ")</f>
        <v xml:space="preserve"> </v>
      </c>
      <c r="B68" s="72"/>
      <c r="C68" s="72"/>
      <c r="D68" s="72"/>
      <c r="E68" s="72"/>
      <c r="F68" s="72"/>
      <c r="G68" s="73"/>
      <c r="H68" s="57"/>
      <c r="I68" s="57"/>
      <c r="J68" s="57"/>
      <c r="K68" s="57"/>
      <c r="L68" s="57"/>
      <c r="M68" s="63"/>
      <c r="N68" s="58"/>
    </row>
  </sheetData>
  <sheetProtection algorithmName="SHA-512" hashValue="vuaXrwrQsKLFg2B3N9Bt1mHksx8eWAmiq94Ue7krW/3SD+IG/aBwLiCVghTiJjeblup9LTllhcmkavpKlR+OEw==" saltValue="ccvmnBq9aTYmrC2JAp6ftg==" spinCount="100000" sheet="1" objects="1" scenarios="1"/>
  <mergeCells count="8">
    <mergeCell ref="A1:N1"/>
    <mergeCell ref="A2:N2"/>
    <mergeCell ref="A46:C47"/>
    <mergeCell ref="A66:G66"/>
    <mergeCell ref="A67:G67"/>
    <mergeCell ref="A68:G68"/>
    <mergeCell ref="A64:G64"/>
    <mergeCell ref="A65:G6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Projektlizenz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2016-08-12T09:37:52Z</dcterms:modified>
</cp:coreProperties>
</file>